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22" activeTab="0"/>
  </bookViews>
  <sheets>
    <sheet name="Terra Roma-Mauerrechner M115" sheetId="1" r:id="rId1"/>
    <sheet name="Berechnungstabelle" sheetId="2" r:id="rId2"/>
  </sheets>
  <definedNames>
    <definedName name="Mauerhöhe">'Berechnungstabelle'!$B$5:$K$5</definedName>
    <definedName name="Mauerlänge">'Berechnungstabelle'!$B$15:$B$44</definedName>
  </definedNames>
  <calcPr fullCalcOnLoad="1"/>
</workbook>
</file>

<file path=xl/comments1.xml><?xml version="1.0" encoding="utf-8"?>
<comments xmlns="http://schemas.openxmlformats.org/spreadsheetml/2006/main">
  <authors>
    <author>hkoll</author>
  </authors>
  <commentList>
    <comment ref="C7" authorId="0">
      <text>
        <r>
          <rPr>
            <sz val="9"/>
            <rFont val="Segoe UI"/>
            <family val="2"/>
          </rPr>
          <t>Bitte geben Sie hier die geplante</t>
        </r>
        <r>
          <rPr>
            <b/>
            <sz val="9"/>
            <rFont val="Segoe UI"/>
            <family val="2"/>
          </rPr>
          <t xml:space="preserve"> Mauerlänge </t>
        </r>
        <r>
          <rPr>
            <sz val="9"/>
            <rFont val="Segoe UI"/>
            <family val="2"/>
          </rPr>
          <t>ein.</t>
        </r>
      </text>
    </comment>
    <comment ref="C8" authorId="0">
      <text>
        <r>
          <rPr>
            <sz val="9"/>
            <rFont val="Segoe UI"/>
            <family val="2"/>
          </rPr>
          <t>Bitte wählen Sie die gewünschte</t>
        </r>
        <r>
          <rPr>
            <b/>
            <sz val="9"/>
            <rFont val="Segoe UI"/>
            <family val="2"/>
          </rPr>
          <t xml:space="preserve"> Mauerhöhe</t>
        </r>
        <r>
          <rPr>
            <sz val="9"/>
            <rFont val="Segoe UI"/>
            <family val="2"/>
          </rPr>
          <t xml:space="preserve"> aus.</t>
        </r>
      </text>
    </comment>
  </commentList>
</comments>
</file>

<file path=xl/sharedStrings.xml><?xml version="1.0" encoding="utf-8"?>
<sst xmlns="http://schemas.openxmlformats.org/spreadsheetml/2006/main" count="34" uniqueCount="33">
  <si>
    <t>15/15/16,5</t>
  </si>
  <si>
    <t>25/15/16,5</t>
  </si>
  <si>
    <t>35/15/16,5</t>
  </si>
  <si>
    <t>50/15/16,5</t>
  </si>
  <si>
    <t>20/10/16,5</t>
  </si>
  <si>
    <t>30/10/16,5</t>
  </si>
  <si>
    <t>20/25/16,5</t>
  </si>
  <si>
    <t>40/25/16,5</t>
  </si>
  <si>
    <t>Maße</t>
  </si>
  <si>
    <t>Höhe</t>
  </si>
  <si>
    <t>Berechnungstabelle</t>
  </si>
  <si>
    <t>Mauerabmessung:</t>
  </si>
  <si>
    <t>Hinweis:</t>
  </si>
  <si>
    <t>M115, "Wilder Verband"</t>
  </si>
  <si>
    <t>15/15/16,5 cm</t>
  </si>
  <si>
    <t>25/15/16,5 cm</t>
  </si>
  <si>
    <t>35/15/16,5 cm</t>
  </si>
  <si>
    <t>50/15/16,5 cm</t>
  </si>
  <si>
    <t>20/10/16,5 cm</t>
  </si>
  <si>
    <t>30/10/16,5 cm</t>
  </si>
  <si>
    <t>20/25/16,5 cm</t>
  </si>
  <si>
    <t>40/25/16,5 cm</t>
  </si>
  <si>
    <r>
      <t>Länge</t>
    </r>
    <r>
      <rPr>
        <sz val="12"/>
        <rFont val="Arial"/>
        <family val="2"/>
      </rPr>
      <t xml:space="preserve"> in m</t>
    </r>
  </si>
  <si>
    <r>
      <t>Höhe*</t>
    </r>
    <r>
      <rPr>
        <sz val="12"/>
        <rFont val="Arial"/>
        <family val="2"/>
      </rPr>
      <t xml:space="preserve"> in m</t>
    </r>
  </si>
  <si>
    <r>
      <rPr>
        <b/>
        <sz val="12"/>
        <rFont val="Arial"/>
        <family val="2"/>
      </rPr>
      <t>Steinmaße</t>
    </r>
    <r>
      <rPr>
        <sz val="12"/>
        <rFont val="Arial"/>
        <family val="2"/>
      </rPr>
      <t xml:space="preserve">                    (Länge / Höhe / Breite)</t>
    </r>
  </si>
  <si>
    <r>
      <t>TERRA ROMA</t>
    </r>
    <r>
      <rPr>
        <b/>
        <vertAlign val="superscript"/>
        <sz val="15"/>
        <rFont val="Arial"/>
        <family val="2"/>
      </rPr>
      <t>®</t>
    </r>
    <r>
      <rPr>
        <b/>
        <sz val="15"/>
        <rFont val="Arial"/>
        <family val="2"/>
      </rPr>
      <t xml:space="preserve">-Mauerrechner </t>
    </r>
  </si>
  <si>
    <t>Mauerlänge:</t>
  </si>
  <si>
    <t>"Bitte auswählen"</t>
  </si>
  <si>
    <r>
      <t xml:space="preserve">Höhe </t>
    </r>
    <r>
      <rPr>
        <sz val="10"/>
        <rFont val="Arial"/>
        <family val="2"/>
      </rPr>
      <t>nur in</t>
    </r>
    <r>
      <rPr>
        <b/>
        <sz val="10"/>
        <rFont val="Arial"/>
        <family val="2"/>
      </rPr>
      <t xml:space="preserve"> 0,25 m Abstufungen </t>
    </r>
    <r>
      <rPr>
        <sz val="10"/>
        <rFont val="Arial"/>
        <family val="2"/>
      </rPr>
      <t>einzugeben.</t>
    </r>
  </si>
  <si>
    <r>
      <t xml:space="preserve">Länge </t>
    </r>
    <r>
      <rPr>
        <sz val="10"/>
        <rFont val="Arial"/>
        <family val="2"/>
      </rPr>
      <t>nur in</t>
    </r>
    <r>
      <rPr>
        <b/>
        <sz val="10"/>
        <rFont val="Arial"/>
        <family val="2"/>
      </rPr>
      <t xml:space="preserve"> vollen, laufenden Metern </t>
    </r>
    <r>
      <rPr>
        <sz val="10"/>
        <rFont val="Arial"/>
        <family val="2"/>
      </rPr>
      <t>auswählbar.</t>
    </r>
  </si>
  <si>
    <r>
      <rPr>
        <b/>
        <sz val="10"/>
        <rFont val="Arial"/>
        <family val="2"/>
      </rPr>
      <t xml:space="preserve">Alle Steingrößen </t>
    </r>
    <r>
      <rPr>
        <sz val="10"/>
        <rFont val="Arial"/>
        <family val="2"/>
      </rPr>
      <t xml:space="preserve">sind </t>
    </r>
    <r>
      <rPr>
        <b/>
        <sz val="10"/>
        <rFont val="Arial"/>
        <family val="2"/>
      </rPr>
      <t>einzeln erhältlich</t>
    </r>
    <r>
      <rPr>
        <sz val="10"/>
        <rFont val="Arial"/>
        <family val="2"/>
      </rPr>
      <t xml:space="preserve">, so das Sie natürlich bauseits  auch andere Längen </t>
    </r>
  </si>
  <si>
    <t>und Höhen flexibel und kreativ gestalten und bauen können.</t>
  </si>
  <si>
    <r>
      <rPr>
        <b/>
        <sz val="12"/>
        <rFont val="Arial"/>
        <family val="2"/>
      </rPr>
      <t>Ihr Steinbedarf</t>
    </r>
    <r>
      <rPr>
        <sz val="12"/>
        <rFont val="Arial"/>
        <family val="2"/>
      </rPr>
      <t xml:space="preserve">                               in Stück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</si>
</sst>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</numFmts>
  <fonts count="5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name val="Segoe UI"/>
      <family val="2"/>
    </font>
    <font>
      <b/>
      <sz val="9"/>
      <name val="Segoe UI"/>
      <family val="2"/>
    </font>
    <font>
      <u val="single"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5"/>
      <name val="Arial"/>
      <family val="2"/>
    </font>
    <font>
      <b/>
      <vertAlign val="superscript"/>
      <sz val="15"/>
      <name val="Arial"/>
      <family val="2"/>
    </font>
    <font>
      <i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2"/>
      <color rgb="FFFF0000"/>
      <name val="Arial"/>
      <family val="2"/>
    </font>
    <font>
      <i/>
      <sz val="10"/>
      <color rgb="FFFF0000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3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24" xfId="0" applyFont="1" applyFill="1" applyBorder="1" applyAlignment="1">
      <alignment horizontal="left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2" fillId="0" borderId="27" xfId="0" applyFont="1" applyFill="1" applyBorder="1" applyAlignment="1">
      <alignment horizontal="left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3" fillId="0" borderId="0" xfId="0" applyFont="1" applyAlignment="1">
      <alignment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3" fillId="0" borderId="0" xfId="0" applyFont="1" applyAlignment="1">
      <alignment horizontal="center"/>
    </xf>
    <xf numFmtId="1" fontId="0" fillId="0" borderId="0" xfId="0" applyNumberForma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 horizontal="center"/>
    </xf>
    <xf numFmtId="0" fontId="47" fillId="33" borderId="34" xfId="0" applyFont="1" applyFill="1" applyBorder="1" applyAlignment="1">
      <alignment horizontal="center"/>
    </xf>
    <xf numFmtId="0" fontId="47" fillId="34" borderId="34" xfId="0" applyFont="1" applyFill="1" applyBorder="1" applyAlignment="1">
      <alignment horizontal="center"/>
    </xf>
    <xf numFmtId="0" fontId="25" fillId="0" borderId="0" xfId="0" applyFont="1" applyAlignment="1">
      <alignment/>
    </xf>
    <xf numFmtId="0" fontId="25" fillId="0" borderId="31" xfId="0" applyFont="1" applyBorder="1" applyAlignment="1">
      <alignment horizontal="center" vertical="top" wrapText="1"/>
    </xf>
    <xf numFmtId="0" fontId="25" fillId="0" borderId="12" xfId="0" applyFont="1" applyBorder="1" applyAlignment="1">
      <alignment horizontal="left"/>
    </xf>
    <xf numFmtId="0" fontId="25" fillId="0" borderId="14" xfId="0" applyFont="1" applyBorder="1" applyAlignment="1">
      <alignment horizontal="left"/>
    </xf>
    <xf numFmtId="0" fontId="25" fillId="0" borderId="16" xfId="0" applyFont="1" applyBorder="1" applyAlignment="1">
      <alignment horizontal="left"/>
    </xf>
    <xf numFmtId="0" fontId="27" fillId="0" borderId="0" xfId="0" applyFont="1" applyAlignment="1">
      <alignment/>
    </xf>
    <xf numFmtId="0" fontId="2" fillId="0" borderId="31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48" fillId="0" borderId="0" xfId="0" applyFont="1" applyAlignment="1">
      <alignment/>
    </xf>
    <xf numFmtId="0" fontId="0" fillId="0" borderId="27" xfId="0" applyFont="1" applyBorder="1" applyAlignment="1">
      <alignment/>
    </xf>
    <xf numFmtId="0" fontId="0" fillId="0" borderId="35" xfId="0" applyFont="1" applyBorder="1" applyAlignment="1">
      <alignment/>
    </xf>
    <xf numFmtId="0" fontId="25" fillId="7" borderId="34" xfId="0" applyFont="1" applyFill="1" applyBorder="1" applyAlignment="1">
      <alignment horizontal="center" vertical="top" wrapText="1"/>
    </xf>
    <xf numFmtId="0" fontId="25" fillId="7" borderId="13" xfId="0" applyFont="1" applyFill="1" applyBorder="1" applyAlignment="1">
      <alignment horizontal="center"/>
    </xf>
    <xf numFmtId="0" fontId="25" fillId="7" borderId="36" xfId="0" applyFont="1" applyFill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266700</xdr:colOff>
      <xdr:row>0</xdr:row>
      <xdr:rowOff>47625</xdr:rowOff>
    </xdr:from>
    <xdr:to>
      <xdr:col>6</xdr:col>
      <xdr:colOff>752475</xdr:colOff>
      <xdr:row>4</xdr:row>
      <xdr:rowOff>57150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0" y="47625"/>
          <a:ext cx="12477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5"/>
  <sheetViews>
    <sheetView tabSelected="1" workbookViewId="0" topLeftCell="B1">
      <selection activeCell="H15" sqref="H15"/>
    </sheetView>
  </sheetViews>
  <sheetFormatPr defaultColWidth="11.421875" defaultRowHeight="12.75"/>
  <cols>
    <col min="1" max="1" width="4.421875" style="0" customWidth="1"/>
    <col min="2" max="2" width="20.00390625" style="0" customWidth="1"/>
    <col min="3" max="3" width="17.28125" style="0" customWidth="1"/>
  </cols>
  <sheetData>
    <row r="1" ht="12.75">
      <c r="B1" s="19"/>
    </row>
    <row r="2" spans="2:4" ht="21.75">
      <c r="B2" s="44" t="s">
        <v>25</v>
      </c>
      <c r="C2" s="28"/>
      <c r="D2" s="1"/>
    </row>
    <row r="3" ht="15.75">
      <c r="B3" s="35" t="s">
        <v>13</v>
      </c>
    </row>
    <row r="5" spans="2:4" ht="15.75">
      <c r="B5" s="34" t="s">
        <v>11</v>
      </c>
      <c r="C5" s="35"/>
      <c r="D5" s="18"/>
    </row>
    <row r="6" spans="2:4" ht="16.5" thickBot="1">
      <c r="B6" s="35"/>
      <c r="C6" s="36"/>
      <c r="D6" s="1"/>
    </row>
    <row r="7" spans="2:4" ht="16.5" thickBot="1">
      <c r="B7" s="35" t="s">
        <v>22</v>
      </c>
      <c r="C7" s="37">
        <v>5</v>
      </c>
      <c r="D7" s="47" t="s">
        <v>27</v>
      </c>
    </row>
    <row r="8" spans="2:4" ht="16.5" thickBot="1">
      <c r="B8" s="35" t="s">
        <v>23</v>
      </c>
      <c r="C8" s="38">
        <v>0.25</v>
      </c>
      <c r="D8" s="47" t="s">
        <v>27</v>
      </c>
    </row>
    <row r="9" spans="2:3" ht="15" thickBot="1">
      <c r="B9" s="39"/>
      <c r="C9" s="39"/>
    </row>
    <row r="10" spans="2:3" ht="45" thickBot="1">
      <c r="B10" s="40" t="s">
        <v>24</v>
      </c>
      <c r="C10" s="50" t="s">
        <v>32</v>
      </c>
    </row>
    <row r="11" spans="2:3" ht="15">
      <c r="B11" s="41" t="s">
        <v>14</v>
      </c>
      <c r="C11" s="51">
        <f>HLOOKUP($C$8,Berechnungstabelle!$B$5:$K$13,2,FALSE)</f>
        <v>5</v>
      </c>
    </row>
    <row r="12" spans="2:3" ht="15">
      <c r="B12" s="42" t="s">
        <v>15</v>
      </c>
      <c r="C12" s="51">
        <f>HLOOKUP($C$8,Berechnungstabelle!$B$5:$K$13,3,FALSE)</f>
        <v>1</v>
      </c>
    </row>
    <row r="13" spans="2:3" ht="15">
      <c r="B13" s="42" t="s">
        <v>16</v>
      </c>
      <c r="C13" s="51">
        <f>HLOOKUP($C$8,Berechnungstabelle!$B$5:$K$13,4,FALSE)</f>
        <v>4</v>
      </c>
    </row>
    <row r="14" spans="2:3" ht="15">
      <c r="B14" s="42" t="s">
        <v>17</v>
      </c>
      <c r="C14" s="51">
        <f>HLOOKUP($C$8,Berechnungstabelle!$B$5:$K$13,5,FALSE)</f>
        <v>4</v>
      </c>
    </row>
    <row r="15" spans="2:3" ht="15">
      <c r="B15" s="42" t="s">
        <v>18</v>
      </c>
      <c r="C15" s="51">
        <f>HLOOKUP($C$8,Berechnungstabelle!$B$5:$K$13,6,FALSE)</f>
        <v>10</v>
      </c>
    </row>
    <row r="16" spans="2:3" ht="15">
      <c r="B16" s="42" t="s">
        <v>19</v>
      </c>
      <c r="C16" s="51">
        <f>HLOOKUP($C$8,Berechnungstabelle!$B$5:$K$13,7,FALSE)</f>
        <v>8</v>
      </c>
    </row>
    <row r="17" spans="2:3" ht="15">
      <c r="B17" s="42" t="s">
        <v>20</v>
      </c>
      <c r="C17" s="51">
        <f>HLOOKUP($C$8,Berechnungstabelle!$B$5:$K$13,8,FALSE)</f>
        <v>1</v>
      </c>
    </row>
    <row r="18" spans="2:3" ht="15" thickBot="1">
      <c r="B18" s="43" t="s">
        <v>21</v>
      </c>
      <c r="C18" s="52">
        <f>HLOOKUP($C$8,Berechnungstabelle!$B$5:$K$13,9,FALSE)</f>
        <v>1</v>
      </c>
    </row>
    <row r="20" ht="12" thickBot="1"/>
    <row r="21" spans="2:7" ht="12">
      <c r="B21" s="21" t="s">
        <v>12</v>
      </c>
      <c r="C21" s="22"/>
      <c r="D21" s="22"/>
      <c r="E21" s="22"/>
      <c r="F21" s="22"/>
      <c r="G21" s="23"/>
    </row>
    <row r="22" spans="2:7" ht="12">
      <c r="B22" s="24" t="s">
        <v>29</v>
      </c>
      <c r="C22" s="2"/>
      <c r="D22" s="2"/>
      <c r="E22" s="2"/>
      <c r="F22" s="2"/>
      <c r="G22" s="25"/>
    </row>
    <row r="23" spans="2:7" ht="12">
      <c r="B23" s="24" t="s">
        <v>28</v>
      </c>
      <c r="C23" s="2"/>
      <c r="D23" s="2"/>
      <c r="E23" s="2"/>
      <c r="F23" s="2"/>
      <c r="G23" s="25"/>
    </row>
    <row r="24" spans="2:7" ht="12">
      <c r="B24" s="48" t="s">
        <v>30</v>
      </c>
      <c r="C24" s="2"/>
      <c r="D24" s="2"/>
      <c r="E24" s="2"/>
      <c r="F24" s="2"/>
      <c r="G24" s="25"/>
    </row>
    <row r="25" spans="2:7" ht="12" thickBot="1">
      <c r="B25" s="49" t="s">
        <v>31</v>
      </c>
      <c r="C25" s="26"/>
      <c r="D25" s="26"/>
      <c r="E25" s="26"/>
      <c r="F25" s="26"/>
      <c r="G25" s="27"/>
    </row>
  </sheetData>
  <sheetProtection password="CCBC" sheet="1" objects="1" scenarios="1"/>
  <protectedRanges>
    <protectedRange sqref="C7:C8" name="Abmessungen"/>
  </protectedRanges>
  <dataValidations count="1">
    <dataValidation type="list" allowBlank="1" showInputMessage="1" showErrorMessage="1" sqref="C8">
      <formula1>Mauerhöhe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M64"/>
  <sheetViews>
    <sheetView zoomScalePageLayoutView="0" workbookViewId="0" topLeftCell="A1">
      <selection activeCell="B2" sqref="B2:K2"/>
    </sheetView>
  </sheetViews>
  <sheetFormatPr defaultColWidth="11.421875" defaultRowHeight="12.75"/>
  <sheetData>
    <row r="2" spans="2:11" ht="12">
      <c r="B2" s="32" t="s">
        <v>10</v>
      </c>
      <c r="C2" s="32"/>
      <c r="D2" s="32"/>
      <c r="E2" s="32"/>
      <c r="F2" s="32"/>
      <c r="G2" s="32"/>
      <c r="H2" s="32"/>
      <c r="I2" s="32"/>
      <c r="J2" s="32"/>
      <c r="K2" s="32"/>
    </row>
    <row r="3" ht="12" thickBot="1"/>
    <row r="4" spans="1:13" ht="12" thickBot="1">
      <c r="A4" s="2"/>
      <c r="B4" s="29" t="s">
        <v>9</v>
      </c>
      <c r="C4" s="30"/>
      <c r="D4" s="30"/>
      <c r="E4" s="30"/>
      <c r="F4" s="30"/>
      <c r="G4" s="30"/>
      <c r="H4" s="30"/>
      <c r="I4" s="30"/>
      <c r="J4" s="30"/>
      <c r="K4" s="31"/>
      <c r="L4" s="20"/>
      <c r="M4" s="20"/>
    </row>
    <row r="5" spans="1:13" ht="12" thickBot="1">
      <c r="A5" s="45" t="s">
        <v>8</v>
      </c>
      <c r="B5" s="15">
        <v>0.25</v>
      </c>
      <c r="C5" s="16">
        <v>0.5</v>
      </c>
      <c r="D5" s="16">
        <v>0.75</v>
      </c>
      <c r="E5" s="16">
        <v>1</v>
      </c>
      <c r="F5" s="16">
        <v>1.25</v>
      </c>
      <c r="G5" s="16">
        <v>1.5</v>
      </c>
      <c r="H5" s="16">
        <v>1.75</v>
      </c>
      <c r="I5" s="16">
        <v>2</v>
      </c>
      <c r="J5" s="16">
        <v>2.25</v>
      </c>
      <c r="K5" s="17">
        <v>2.5</v>
      </c>
      <c r="L5" s="3"/>
      <c r="M5" s="3"/>
    </row>
    <row r="6" spans="1:13" ht="12">
      <c r="A6" s="13" t="s">
        <v>0</v>
      </c>
      <c r="B6" s="6">
        <f>IF('Terra Roma-Mauerrechner M115'!C7="",0,('Terra Roma-Mauerrechner M115'!C7*1))</f>
        <v>5</v>
      </c>
      <c r="C6" s="5">
        <f>IF('Terra Roma-Mauerrechner M115'!C7="",0,2+('Terra Roma-Mauerrechner M115'!C7-1)*1)</f>
        <v>6</v>
      </c>
      <c r="D6" s="5">
        <f>IF('Terra Roma-Mauerrechner M115'!C7="",0,3+('Terra Roma-Mauerrechner M115'!C7-1)*2)</f>
        <v>11</v>
      </c>
      <c r="E6" s="5">
        <f>IF('Terra Roma-Mauerrechner M115'!C7="",0,4+('Terra Roma-Mauerrechner M115'!C7-1)*2)</f>
        <v>12</v>
      </c>
      <c r="F6" s="5">
        <f>IF('Terra Roma-Mauerrechner M115'!C7="",0,5+('Terra Roma-Mauerrechner M115'!C7-1)*3)</f>
        <v>17</v>
      </c>
      <c r="G6" s="5">
        <f>IF('Terra Roma-Mauerrechner M115'!C7="",0,6+('Terra Roma-Mauerrechner M115'!C7-1)*3)</f>
        <v>18</v>
      </c>
      <c r="H6" s="5">
        <f>IF('Terra Roma-Mauerrechner M115'!C7="",0,7+('Terra Roma-Mauerrechner M115'!C7-1)*4)</f>
        <v>23</v>
      </c>
      <c r="I6" s="5">
        <f>IF('Terra Roma-Mauerrechner M115'!C7="",0,8+('Terra Roma-Mauerrechner M115'!C7-1)*4)</f>
        <v>24</v>
      </c>
      <c r="J6" s="5">
        <f>IF('Terra Roma-Mauerrechner M115'!C7="",0,9+('Terra Roma-Mauerrechner M115'!C7-1)*5)</f>
        <v>29</v>
      </c>
      <c r="K6" s="7">
        <f>IF('Terra Roma-Mauerrechner M115'!C7="",0,10+('Terra Roma-Mauerrechner M115'!C7-1)*5)</f>
        <v>30</v>
      </c>
      <c r="L6" s="2"/>
      <c r="M6" s="2"/>
    </row>
    <row r="7" spans="1:13" ht="12">
      <c r="A7" s="13" t="s">
        <v>1</v>
      </c>
      <c r="B7" s="8">
        <f>IF('Terra Roma-Mauerrechner M115'!C7="",0,1+('Terra Roma-Mauerrechner M115'!C7*0))</f>
        <v>1</v>
      </c>
      <c r="C7" s="4">
        <f>IF('Terra Roma-Mauerrechner M115'!C7="",0,1+('Terra Roma-Mauerrechner M115'!C7-1)*1)</f>
        <v>5</v>
      </c>
      <c r="D7" s="4">
        <f>IF('Terra Roma-Mauerrechner M115'!C7="",0,2+('Terra Roma-Mauerrechner M115'!C7-1)*1)</f>
        <v>6</v>
      </c>
      <c r="E7" s="4">
        <f>IF('Terra Roma-Mauerrechner M115'!C7="",0,2+('Terra Roma-Mauerrechner M115'!C7-1)*2)</f>
        <v>10</v>
      </c>
      <c r="F7" s="4">
        <f>IF('Terra Roma-Mauerrechner M115'!C7="",0,3+('Terra Roma-Mauerrechner M115'!C7-1)*1)</f>
        <v>7</v>
      </c>
      <c r="G7" s="4">
        <f>IF('Terra Roma-Mauerrechner M115'!C7="",0,3+('Terra Roma-Mauerrechner M115'!C7-1)*3)</f>
        <v>15</v>
      </c>
      <c r="H7" s="4">
        <f>IF('Terra Roma-Mauerrechner M115'!C7="",0,4+('Terra Roma-Mauerrechner M115'!C7-1)*3)</f>
        <v>16</v>
      </c>
      <c r="I7" s="4">
        <f>IF('Terra Roma-Mauerrechner M115'!C7="",0,4+('Terra Roma-Mauerrechner M115'!C7-1)*4)</f>
        <v>20</v>
      </c>
      <c r="J7" s="4">
        <f>IF('Terra Roma-Mauerrechner M115'!C7="",0,5+('Terra Roma-Mauerrechner M115'!C7-1)*4)</f>
        <v>21</v>
      </c>
      <c r="K7" s="9">
        <f>IF('Terra Roma-Mauerrechner M115'!C7="",0,5+('Terra Roma-Mauerrechner M115'!C7-1)*5)</f>
        <v>25</v>
      </c>
      <c r="L7" s="2"/>
      <c r="M7" s="2"/>
    </row>
    <row r="8" spans="1:13" ht="12">
      <c r="A8" s="13" t="s">
        <v>2</v>
      </c>
      <c r="B8" s="8">
        <f>IF('Terra Roma-Mauerrechner M115'!C7="",0,('Terra Roma-Mauerrechner M115'!C7-1)*1)</f>
        <v>4</v>
      </c>
      <c r="C8" s="4">
        <f>IF('Terra Roma-Mauerrechner M115'!C7="",0,1+('Terra Roma-Mauerrechner M115'!C7-1)*2)</f>
        <v>9</v>
      </c>
      <c r="D8" s="4">
        <f>IF('Terra Roma-Mauerrechner M115'!C7="",0,1+('Terra Roma-Mauerrechner M115'!C7-1)*3)</f>
        <v>13</v>
      </c>
      <c r="E8" s="4">
        <f>IF('Terra Roma-Mauerrechner M115'!C7="",0,2+('Terra Roma-Mauerrechner M115'!C7-1)*4)</f>
        <v>18</v>
      </c>
      <c r="F8" s="4">
        <f>IF('Terra Roma-Mauerrechner M115'!C7="",0,2+('Terra Roma-Mauerrechner M115'!C7-1)*5)</f>
        <v>22</v>
      </c>
      <c r="G8" s="4">
        <f>IF('Terra Roma-Mauerrechner M115'!C7="",0,3+('Terra Roma-Mauerrechner M115'!C7-1)*6)</f>
        <v>27</v>
      </c>
      <c r="H8" s="4">
        <f>IF('Terra Roma-Mauerrechner M115'!C7="",0,3+('Terra Roma-Mauerrechner M115'!C7-1)*7)</f>
        <v>31</v>
      </c>
      <c r="I8" s="4">
        <f>IF('Terra Roma-Mauerrechner M115'!C7="",0,4+('Terra Roma-Mauerrechner M115'!C7-1)*8)</f>
        <v>36</v>
      </c>
      <c r="J8" s="4">
        <f>IF('Terra Roma-Mauerrechner M115'!C7="",0,4+('Terra Roma-Mauerrechner M115'!C7-1)*9)</f>
        <v>40</v>
      </c>
      <c r="K8" s="9">
        <f>IF('Terra Roma-Mauerrechner M115'!C7="",0,5+('Terra Roma-Mauerrechner M115'!C7-1)*10)</f>
        <v>45</v>
      </c>
      <c r="L8" s="2"/>
      <c r="M8" s="2"/>
    </row>
    <row r="9" spans="1:13" ht="12">
      <c r="A9" s="13" t="s">
        <v>3</v>
      </c>
      <c r="B9" s="8">
        <f>IF('Terra Roma-Mauerrechner M115'!C7="",0,('Terra Roma-Mauerrechner M115'!C7-1)*1)</f>
        <v>4</v>
      </c>
      <c r="C9" s="4">
        <f>IF('Terra Roma-Mauerrechner M115'!C7="",0,1+('Terra Roma-Mauerrechner M115'!C7-1)*1)</f>
        <v>5</v>
      </c>
      <c r="D9" s="4">
        <f>IF('Terra Roma-Mauerrechner M115'!C7="",0,1+('Terra Roma-Mauerrechner M115'!C7-1)*2)</f>
        <v>9</v>
      </c>
      <c r="E9" s="4">
        <f>IF('Terra Roma-Mauerrechner M115'!C7="",0,2+('Terra Roma-Mauerrechner M115'!C7-1)*2)</f>
        <v>10</v>
      </c>
      <c r="F9" s="4">
        <f>IF('Terra Roma-Mauerrechner M115'!C7="",0,2+('Terra Roma-Mauerrechner M115'!C7-1)*3)</f>
        <v>14</v>
      </c>
      <c r="G9" s="4">
        <f>IF('Terra Roma-Mauerrechner M115'!C7="",0,3+('Terra Roma-Mauerrechner M115'!C7-1)*3)</f>
        <v>15</v>
      </c>
      <c r="H9" s="4">
        <f>IF('Terra Roma-Mauerrechner M115'!C7="",0,3+('Terra Roma-Mauerrechner M115'!C7-1)*4)</f>
        <v>19</v>
      </c>
      <c r="I9" s="4">
        <f>IF('Terra Roma-Mauerrechner M115'!C7="",0,4+('Terra Roma-Mauerrechner M115'!C7-1)*4)</f>
        <v>20</v>
      </c>
      <c r="J9" s="4">
        <f>IF('Terra Roma-Mauerrechner M115'!C7="",0,4+('Terra Roma-Mauerrechner M115'!C7-1)*5)</f>
        <v>24</v>
      </c>
      <c r="K9" s="9">
        <f>IF('Terra Roma-Mauerrechner M115'!C7="",0,5+('Terra Roma-Mauerrechner M115'!C7-1)*5)</f>
        <v>25</v>
      </c>
      <c r="L9" s="2"/>
      <c r="M9" s="2"/>
    </row>
    <row r="10" spans="1:13" ht="12">
      <c r="A10" s="13" t="s">
        <v>4</v>
      </c>
      <c r="B10" s="8">
        <f>IF('Terra Roma-Mauerrechner M115'!C7="",0,2+('Terra Roma-Mauerrechner M115'!C7-1)*2)</f>
        <v>10</v>
      </c>
      <c r="C10" s="4">
        <f>IF('Terra Roma-Mauerrechner M115'!C7="",0,4+('Terra Roma-Mauerrechner M115'!C7-1)*2)</f>
        <v>12</v>
      </c>
      <c r="D10" s="4">
        <f>IF('Terra Roma-Mauerrechner M115'!C7="",0,6+('Terra Roma-Mauerrechner M115'!C7-1)*4)</f>
        <v>22</v>
      </c>
      <c r="E10" s="4">
        <f>IF('Terra Roma-Mauerrechner M115'!C7="",0,8+('Terra Roma-Mauerrechner M115'!C7-1)*4)</f>
        <v>24</v>
      </c>
      <c r="F10" s="4">
        <f>IF('Terra Roma-Mauerrechner M115'!C7="",0,10+('Terra Roma-Mauerrechner M115'!C7-1)*6)</f>
        <v>34</v>
      </c>
      <c r="G10" s="4">
        <f>IF('Terra Roma-Mauerrechner M115'!C7="",0,12+('Terra Roma-Mauerrechner M115'!C7-1)*6)</f>
        <v>36</v>
      </c>
      <c r="H10" s="4">
        <f>IF('Terra Roma-Mauerrechner M115'!C7="",0,14+('Terra Roma-Mauerrechner M115'!C7-1)*8)</f>
        <v>46</v>
      </c>
      <c r="I10" s="4">
        <f>IF('Terra Roma-Mauerrechner M115'!C7="",0,16+('Terra Roma-Mauerrechner M115'!C7-1)*8)</f>
        <v>48</v>
      </c>
      <c r="J10" s="4">
        <f>IF('Terra Roma-Mauerrechner M115'!C7="",0,18+('Terra Roma-Mauerrechner M115'!C7-1)*10)</f>
        <v>58</v>
      </c>
      <c r="K10" s="9">
        <f>IF('Terra Roma-Mauerrechner M115'!C7="",0,20+('Terra Roma-Mauerrechner M115'!C7-1)*10)</f>
        <v>60</v>
      </c>
      <c r="L10" s="2"/>
      <c r="M10" s="2"/>
    </row>
    <row r="11" spans="1:13" ht="12">
      <c r="A11" s="13" t="s">
        <v>5</v>
      </c>
      <c r="B11" s="8">
        <f>IF('Terra Roma-Mauerrechner M115'!C7="",0,('Terra Roma-Mauerrechner M115'!C7-1)*2)</f>
        <v>8</v>
      </c>
      <c r="C11" s="4">
        <f>IF('Terra Roma-Mauerrechner M115'!C7="",0,2+('Terra Roma-Mauerrechner M115'!C7-1)*4)</f>
        <v>18</v>
      </c>
      <c r="D11" s="4">
        <f>IF('Terra Roma-Mauerrechner M115'!C7="",0,2+('Terra Roma-Mauerrechner M115'!C7-1)*6)</f>
        <v>26</v>
      </c>
      <c r="E11" s="4">
        <f>IF('Terra Roma-Mauerrechner M115'!C7="",0,4+('Terra Roma-Mauerrechner M115'!C7-1)*8)</f>
        <v>36</v>
      </c>
      <c r="F11" s="4">
        <f>IF('Terra Roma-Mauerrechner M115'!C7="",0,4+('Terra Roma-Mauerrechner M115'!C7-1)*10)</f>
        <v>44</v>
      </c>
      <c r="G11" s="4">
        <f>IF('Terra Roma-Mauerrechner M115'!C7="",0,6+('Terra Roma-Mauerrechner M115'!C7-1)*12)</f>
        <v>54</v>
      </c>
      <c r="H11" s="4">
        <f>IF('Terra Roma-Mauerrechner M115'!C7="",0,6+('Terra Roma-Mauerrechner M115'!C7-1)*14)</f>
        <v>62</v>
      </c>
      <c r="I11" s="4">
        <f>IF('Terra Roma-Mauerrechner M115'!C7="",0,8+('Terra Roma-Mauerrechner M115'!C7-1)*16)</f>
        <v>72</v>
      </c>
      <c r="J11" s="4">
        <f>IF('Terra Roma-Mauerrechner M115'!C7="",0,8+('Terra Roma-Mauerrechner M115'!C7-1)*18)</f>
        <v>80</v>
      </c>
      <c r="K11" s="9">
        <f>IF('Terra Roma-Mauerrechner M115'!C7="",0,10+('Terra Roma-Mauerrechner M115'!C7-1)*20)</f>
        <v>90</v>
      </c>
      <c r="L11" s="2"/>
      <c r="M11" s="2"/>
    </row>
    <row r="12" spans="1:13" ht="12">
      <c r="A12" s="13" t="s">
        <v>6</v>
      </c>
      <c r="B12" s="8">
        <f>IF('Terra Roma-Mauerrechner M115'!C7="",0,1+('Terra Roma-Mauerrechner M115'!C7-1)*0)</f>
        <v>1</v>
      </c>
      <c r="C12" s="4">
        <f>IF('Terra Roma-Mauerrechner M115'!C7="",0,1+('Terra Roma-Mauerrechner M115'!C7-1)*0)</f>
        <v>1</v>
      </c>
      <c r="D12" s="4">
        <f>IF('Terra Roma-Mauerrechner M115'!C7="",0,2+('Terra Roma-Mauerrechner M115'!C7-1)*0)</f>
        <v>2</v>
      </c>
      <c r="E12" s="4">
        <f>IF('Terra Roma-Mauerrechner M115'!C7="",0,2+('Terra Roma-Mauerrechner M115'!C7-1)*0)</f>
        <v>2</v>
      </c>
      <c r="F12" s="4">
        <f>IF('Terra Roma-Mauerrechner M115'!C7="",0,3+('Terra Roma-Mauerrechner M115'!C7-1)*0)</f>
        <v>3</v>
      </c>
      <c r="G12" s="4">
        <f>IF('Terra Roma-Mauerrechner M115'!C7="",0,3+('Terra Roma-Mauerrechner M115'!C7-1)*0)</f>
        <v>3</v>
      </c>
      <c r="H12" s="4">
        <f>IF('Terra Roma-Mauerrechner M115'!C7="",0,4+('Terra Roma-Mauerrechner M115'!C7-1)*0)</f>
        <v>4</v>
      </c>
      <c r="I12" s="4">
        <f>IF('Terra Roma-Mauerrechner M115'!C7="",0,4+('Terra Roma-Mauerrechner M115'!C7-1)*0)</f>
        <v>4</v>
      </c>
      <c r="J12" s="4">
        <f>IF('Terra Roma-Mauerrechner M115'!C7="",0,5+('Terra Roma-Mauerrechner M115'!C7-1)*0)</f>
        <v>5</v>
      </c>
      <c r="K12" s="9">
        <f>IF('Terra Roma-Mauerrechner M115'!C7="",0,5+('Terra Roma-Mauerrechner M115'!C7-1)*0)</f>
        <v>5</v>
      </c>
      <c r="L12" s="2"/>
      <c r="M12" s="2"/>
    </row>
    <row r="13" spans="1:13" ht="12" thickBot="1">
      <c r="A13" s="14" t="s">
        <v>7</v>
      </c>
      <c r="B13" s="10">
        <f>IF('Terra Roma-Mauerrechner M115'!C7="",0,1+('Terra Roma-Mauerrechner M115'!C7-1)*0)</f>
        <v>1</v>
      </c>
      <c r="C13" s="11">
        <f>IF('Terra Roma-Mauerrechner M115'!C7="",0,1+('Terra Roma-Mauerrechner M115'!C7-1)*1)</f>
        <v>5</v>
      </c>
      <c r="D13" s="11">
        <f>IF('Terra Roma-Mauerrechner M115'!C7="",0,2+('Terra Roma-Mauerrechner M115'!C7-1)*1)</f>
        <v>6</v>
      </c>
      <c r="E13" s="11">
        <f>IF('Terra Roma-Mauerrechner M115'!C7="",0,2+('Terra Roma-Mauerrechner M115'!C7-1)*2)</f>
        <v>10</v>
      </c>
      <c r="F13" s="11">
        <f>IF('Terra Roma-Mauerrechner M115'!C7="",0,3+('Terra Roma-Mauerrechner M115'!C7-1)*2)</f>
        <v>11</v>
      </c>
      <c r="G13" s="11">
        <f>IF('Terra Roma-Mauerrechner M115'!C7="",0,3+('Terra Roma-Mauerrechner M115'!C7-1)*3)</f>
        <v>15</v>
      </c>
      <c r="H13" s="11">
        <f>IF('Terra Roma-Mauerrechner M115'!C7="",0,4+('Terra Roma-Mauerrechner M115'!C7-1)*3)</f>
        <v>16</v>
      </c>
      <c r="I13" s="11">
        <f>IF('Terra Roma-Mauerrechner M115'!C7="",0,4+('Terra Roma-Mauerrechner M115'!C7-1)*4)</f>
        <v>20</v>
      </c>
      <c r="J13" s="11">
        <f>IF('Terra Roma-Mauerrechner M115'!C7="",0,5+('Terra Roma-Mauerrechner M115'!C7-1)*4)</f>
        <v>21</v>
      </c>
      <c r="K13" s="12">
        <f>IF('Terra Roma-Mauerrechner M115'!C7="",0,5+('Terra Roma-Mauerrechner M115'!C7-1)*5)</f>
        <v>25</v>
      </c>
      <c r="L13" s="2"/>
      <c r="M13" s="2"/>
    </row>
    <row r="14" spans="1:13" ht="12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2" ht="12">
      <c r="A15" s="46" t="s">
        <v>26</v>
      </c>
      <c r="B15" s="33">
        <v>1</v>
      </c>
    </row>
    <row r="16" ht="12">
      <c r="B16" s="33">
        <v>2</v>
      </c>
    </row>
    <row r="17" ht="12">
      <c r="B17" s="33">
        <v>3</v>
      </c>
    </row>
    <row r="18" ht="12">
      <c r="B18" s="33">
        <v>4</v>
      </c>
    </row>
    <row r="19" ht="12">
      <c r="B19" s="33">
        <v>5</v>
      </c>
    </row>
    <row r="20" ht="12">
      <c r="B20" s="33">
        <v>6</v>
      </c>
    </row>
    <row r="21" ht="12">
      <c r="B21" s="33">
        <v>7</v>
      </c>
    </row>
    <row r="22" ht="12">
      <c r="B22" s="33">
        <v>8</v>
      </c>
    </row>
    <row r="23" ht="12">
      <c r="B23" s="33">
        <v>9</v>
      </c>
    </row>
    <row r="24" ht="12">
      <c r="B24" s="33">
        <v>10</v>
      </c>
    </row>
    <row r="25" ht="12">
      <c r="B25" s="33">
        <v>11</v>
      </c>
    </row>
    <row r="26" ht="12">
      <c r="B26" s="33">
        <v>12</v>
      </c>
    </row>
    <row r="27" ht="12">
      <c r="B27" s="33">
        <v>13</v>
      </c>
    </row>
    <row r="28" ht="12">
      <c r="B28" s="33">
        <v>14</v>
      </c>
    </row>
    <row r="29" ht="12">
      <c r="B29" s="33">
        <v>15</v>
      </c>
    </row>
    <row r="30" ht="12">
      <c r="B30" s="33">
        <v>16</v>
      </c>
    </row>
    <row r="31" ht="12">
      <c r="B31" s="33">
        <v>17</v>
      </c>
    </row>
    <row r="32" ht="12">
      <c r="B32" s="33">
        <v>18</v>
      </c>
    </row>
    <row r="33" ht="12">
      <c r="B33" s="33">
        <v>19</v>
      </c>
    </row>
    <row r="34" ht="12">
      <c r="B34" s="33">
        <v>20</v>
      </c>
    </row>
    <row r="35" ht="12">
      <c r="B35" s="33">
        <v>21</v>
      </c>
    </row>
    <row r="36" ht="12">
      <c r="B36" s="33">
        <v>22</v>
      </c>
    </row>
    <row r="37" ht="12">
      <c r="B37" s="33">
        <v>23</v>
      </c>
    </row>
    <row r="38" ht="12">
      <c r="B38" s="33">
        <v>24</v>
      </c>
    </row>
    <row r="39" ht="12">
      <c r="B39" s="33">
        <v>25</v>
      </c>
    </row>
    <row r="40" ht="12">
      <c r="B40" s="33">
        <v>26</v>
      </c>
    </row>
    <row r="41" ht="12">
      <c r="B41" s="33">
        <v>27</v>
      </c>
    </row>
    <row r="42" ht="12">
      <c r="B42" s="33">
        <v>28</v>
      </c>
    </row>
    <row r="43" ht="12">
      <c r="B43" s="33">
        <v>29</v>
      </c>
    </row>
    <row r="44" ht="12">
      <c r="B44" s="33">
        <v>30</v>
      </c>
    </row>
    <row r="45" ht="12">
      <c r="B45" s="33">
        <v>31</v>
      </c>
    </row>
    <row r="46" ht="12">
      <c r="B46" s="33">
        <v>32</v>
      </c>
    </row>
    <row r="47" ht="12">
      <c r="B47" s="33">
        <v>33</v>
      </c>
    </row>
    <row r="48" ht="12">
      <c r="B48" s="33">
        <v>34</v>
      </c>
    </row>
    <row r="49" ht="12">
      <c r="B49" s="33">
        <v>35</v>
      </c>
    </row>
    <row r="50" ht="12">
      <c r="B50" s="33">
        <v>36</v>
      </c>
    </row>
    <row r="51" ht="12">
      <c r="B51" s="33">
        <v>37</v>
      </c>
    </row>
    <row r="52" ht="12">
      <c r="B52" s="33">
        <v>38</v>
      </c>
    </row>
    <row r="53" ht="12">
      <c r="B53" s="33">
        <v>39</v>
      </c>
    </row>
    <row r="54" ht="12">
      <c r="B54" s="33">
        <v>40</v>
      </c>
    </row>
    <row r="55" ht="12">
      <c r="B55" s="33">
        <v>41</v>
      </c>
    </row>
    <row r="56" ht="12">
      <c r="B56" s="33">
        <v>42</v>
      </c>
    </row>
    <row r="57" ht="12">
      <c r="B57" s="33">
        <v>43</v>
      </c>
    </row>
    <row r="58" ht="12">
      <c r="B58" s="33">
        <v>44</v>
      </c>
    </row>
    <row r="59" ht="12">
      <c r="B59" s="33">
        <v>45</v>
      </c>
    </row>
    <row r="60" ht="12">
      <c r="B60" s="33">
        <v>46</v>
      </c>
    </row>
    <row r="61" ht="12">
      <c r="B61" s="33">
        <v>47</v>
      </c>
    </row>
    <row r="62" ht="12">
      <c r="B62" s="33">
        <v>48</v>
      </c>
    </row>
    <row r="63" ht="12">
      <c r="B63" s="33">
        <v>49</v>
      </c>
    </row>
    <row r="64" ht="12">
      <c r="B64" s="33">
        <v>50</v>
      </c>
    </row>
  </sheetData>
  <sheetProtection password="CCBC" sheet="1" objects="1" scenarios="1"/>
  <mergeCells count="2">
    <mergeCell ref="B4:K4"/>
    <mergeCell ref="B2:K2"/>
  </mergeCell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Pc01</dc:creator>
  <cp:keywords/>
  <dc:description/>
  <cp:lastModifiedBy>hkoll</cp:lastModifiedBy>
  <cp:lastPrinted>2018-04-20T08:33:23Z</cp:lastPrinted>
  <dcterms:created xsi:type="dcterms:W3CDTF">2012-06-14T07:44:18Z</dcterms:created>
  <dcterms:modified xsi:type="dcterms:W3CDTF">2018-04-20T08:36:44Z</dcterms:modified>
  <cp:category/>
  <cp:version/>
  <cp:contentType/>
  <cp:contentStatus/>
</cp:coreProperties>
</file>